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ReportsA&amp;R\Education and Labor Cabinet\Department of Education\EKSAFE Fund &amp; WKSAFE Fund Reports\FY 2023\"/>
    </mc:Choice>
  </mc:AlternateContent>
  <xr:revisionPtr revIDLastSave="0" documentId="8_{17B87D44-403D-4768-B7EA-5F257BE2C292}" xr6:coauthVersionLast="47" xr6:coauthVersionMax="47" xr10:uidLastSave="{00000000-0000-0000-0000-000000000000}"/>
  <bookViews>
    <workbookView xWindow="3510" yWindow="1905" windowWidth="11565" windowHeight="14295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" l="1"/>
  <c r="V3" i="1"/>
  <c r="V2" i="1"/>
  <c r="Q3" i="1"/>
  <c r="Q4" i="1"/>
  <c r="Q5" i="1"/>
  <c r="Q6" i="1"/>
  <c r="Q7" i="1"/>
  <c r="Q8" i="1"/>
  <c r="Q9" i="1"/>
  <c r="Q10" i="1"/>
  <c r="Q11" i="1"/>
  <c r="Q2" i="1"/>
  <c r="C5" i="1"/>
  <c r="R2" i="1" l="1"/>
  <c r="C2" i="1" s="1"/>
  <c r="F11" i="1"/>
  <c r="E11" i="1"/>
  <c r="C3" i="1"/>
  <c r="C4" i="1"/>
  <c r="C6" i="1"/>
  <c r="C7" i="1"/>
  <c r="C8" i="1"/>
  <c r="C9" i="1"/>
  <c r="C10" i="1"/>
  <c r="X6" i="1"/>
  <c r="O2" i="1"/>
  <c r="O8" i="1"/>
  <c r="O6" i="1"/>
  <c r="I8" i="1"/>
  <c r="E8" i="1"/>
  <c r="E6" i="1"/>
  <c r="R11" i="1" l="1"/>
  <c r="D11" i="1"/>
  <c r="G11" i="1"/>
  <c r="H11" i="1"/>
  <c r="O11" i="1"/>
  <c r="S10" i="1"/>
  <c r="V10" i="1" s="1"/>
  <c r="S3" i="1"/>
  <c r="L7" i="1"/>
  <c r="I7" i="1"/>
  <c r="I11" i="1" s="1"/>
  <c r="V7" i="1"/>
  <c r="V4" i="1"/>
  <c r="V8" i="1"/>
  <c r="V9" i="1"/>
  <c r="X3" i="1"/>
  <c r="L6" i="1"/>
  <c r="W11" i="1"/>
  <c r="Y11" i="1"/>
  <c r="T11" i="1"/>
  <c r="P11" i="1"/>
  <c r="M11" i="1"/>
  <c r="J11" i="1"/>
  <c r="C11" i="1"/>
  <c r="S6" i="1"/>
  <c r="V6" i="1" s="1"/>
  <c r="X11" i="1" l="1"/>
  <c r="L11" i="1"/>
  <c r="S5" i="1"/>
  <c r="S11" i="1" l="1"/>
  <c r="V5" i="1"/>
  <c r="Z3" i="1" l="1"/>
  <c r="Z4" i="1"/>
  <c r="Z5" i="1"/>
  <c r="Z6" i="1"/>
  <c r="Z7" i="1"/>
  <c r="Z8" i="1"/>
  <c r="Z9" i="1"/>
  <c r="Z10" i="1"/>
  <c r="Z11" i="1" l="1"/>
  <c r="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</t>
        </r>
      </text>
    </comment>
    <comment ref="B3" authorId="1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  </r>
      </text>
    </comment>
    <comment ref="B6" authorId="2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  </r>
      </text>
    </comment>
    <comment ref="B8" authorId="3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  </r>
      </text>
    </comment>
  </commentList>
</comments>
</file>

<file path=xl/sharedStrings.xml><?xml version="1.0" encoding="utf-8"?>
<sst xmlns="http://schemas.openxmlformats.org/spreadsheetml/2006/main" count="51" uniqueCount="37">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</sst>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2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47" bestFit="1" customWidth="1"/>
    <col min="32" max="32" width="16.7109375" customWidth="1"/>
    <col min="34" max="34" width="8.85546875" customWidth="1"/>
  </cols>
  <sheetData>
    <row r="1" spans="1:32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44" t="s">
        <v>15</v>
      </c>
    </row>
    <row r="2" spans="1:32" x14ac:dyDescent="0.25">
      <c r="A2" s="40" t="s">
        <v>16</v>
      </c>
      <c r="B2" s="1">
        <v>44615</v>
      </c>
      <c r="C2" s="6">
        <f>D2+R2+W2</f>
        <v>6124695</v>
      </c>
      <c r="D2" s="7">
        <v>3617331</v>
      </c>
      <c r="E2" s="15"/>
      <c r="F2" s="18">
        <v>1753293</v>
      </c>
      <c r="G2" s="15"/>
      <c r="H2" s="18">
        <v>314058</v>
      </c>
      <c r="I2" s="2"/>
      <c r="J2" s="26"/>
      <c r="K2" s="1">
        <v>45061</v>
      </c>
      <c r="L2" s="2"/>
      <c r="M2" s="26"/>
      <c r="N2" s="1">
        <v>45001</v>
      </c>
      <c r="O2" s="2">
        <f>2867.32+560663</f>
        <v>563530.31999999995</v>
      </c>
      <c r="P2" s="21"/>
      <c r="Q2" s="6">
        <f>D2-E2-F2-G2-H2-I2-J2-L2-M2-O2-P2</f>
        <v>986449.68</v>
      </c>
      <c r="R2" s="7">
        <f>45972+325000</f>
        <v>370972</v>
      </c>
      <c r="S2" s="2"/>
      <c r="T2" s="21">
        <v>370972</v>
      </c>
      <c r="U2" s="29">
        <v>45061</v>
      </c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13" t="s">
        <v>29</v>
      </c>
      <c r="AB2" s="45">
        <v>2593412</v>
      </c>
      <c r="AF2" s="54"/>
    </row>
    <row r="3" spans="1:32" ht="14.25" customHeight="1" x14ac:dyDescent="0.25">
      <c r="A3" s="40" t="s">
        <v>17</v>
      </c>
      <c r="B3" s="1">
        <v>44621</v>
      </c>
      <c r="C3" s="6">
        <f t="shared" ref="C3:C10" si="0">D3+R3+W3</f>
        <v>7852846.0999999996</v>
      </c>
      <c r="D3" s="7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</f>
        <v>521907.83</v>
      </c>
      <c r="T3" s="21">
        <v>19166.099999999999</v>
      </c>
      <c r="U3" s="29"/>
      <c r="V3" s="6">
        <f>R3-S3-T3</f>
        <v>352753.17</v>
      </c>
      <c r="W3" s="7">
        <v>6854019</v>
      </c>
      <c r="X3" s="8">
        <f>450000+2221500</f>
        <v>2671500</v>
      </c>
      <c r="Y3" s="23"/>
      <c r="Z3" s="9">
        <f t="shared" ref="Z3:Z10" si="2">W3-X3-Y3</f>
        <v>4182519</v>
      </c>
      <c r="AA3" s="13" t="s">
        <v>29</v>
      </c>
      <c r="AB3" s="52">
        <v>259252.1</v>
      </c>
      <c r="AF3" s="53"/>
    </row>
    <row r="4" spans="1:32" ht="14.25" customHeight="1" x14ac:dyDescent="0.25">
      <c r="A4" s="40" t="s">
        <v>18</v>
      </c>
      <c r="B4" s="1">
        <v>44623</v>
      </c>
      <c r="C4" s="6">
        <f t="shared" si="0"/>
        <v>1000</v>
      </c>
      <c r="D4" s="7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0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45" t="s">
        <v>29</v>
      </c>
      <c r="AF4" s="49"/>
    </row>
    <row r="5" spans="1:32" ht="14.25" customHeight="1" x14ac:dyDescent="0.25">
      <c r="A5" s="40" t="s">
        <v>19</v>
      </c>
      <c r="B5" s="1">
        <v>44628</v>
      </c>
      <c r="C5" s="6">
        <f>D5+R5+W5</f>
        <v>10739</v>
      </c>
      <c r="D5" s="7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45" t="s">
        <v>29</v>
      </c>
      <c r="AF5" s="49"/>
    </row>
    <row r="6" spans="1:32" ht="14.25" customHeight="1" x14ac:dyDescent="0.25">
      <c r="A6" s="40" t="s">
        <v>20</v>
      </c>
      <c r="B6" s="1">
        <v>44630</v>
      </c>
      <c r="C6" s="6">
        <f t="shared" si="0"/>
        <v>3903566.3200000003</v>
      </c>
      <c r="D6" s="7">
        <v>1195728.32</v>
      </c>
      <c r="E6" s="15">
        <f>2645.3+1279.67+3961.31+9186.5+20000+10871.6+6235.08+6423.11</f>
        <v>60602.57</v>
      </c>
      <c r="F6" s="18">
        <v>6453.28</v>
      </c>
      <c r="G6" s="15"/>
      <c r="H6" s="18"/>
      <c r="I6" s="2"/>
      <c r="J6" s="26"/>
      <c r="K6" s="1">
        <v>45063</v>
      </c>
      <c r="L6" s="2">
        <f>2250+4858.6</f>
        <v>7108.6</v>
      </c>
      <c r="M6" s="26"/>
      <c r="N6" s="1">
        <v>45063</v>
      </c>
      <c r="O6" s="2">
        <f>6158+37802.4+7708+15463.24+12228.55+7824.51+7754.77</f>
        <v>94939.47</v>
      </c>
      <c r="P6" s="21">
        <v>7753.08</v>
      </c>
      <c r="Q6" s="6">
        <f t="shared" si="1"/>
        <v>1018871.32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 t="shared" si="2"/>
        <v>610000</v>
      </c>
      <c r="AA6" s="13" t="s">
        <v>29</v>
      </c>
      <c r="AB6" s="45">
        <v>1045296.35</v>
      </c>
      <c r="AF6" s="50"/>
    </row>
    <row r="7" spans="1:32" ht="14.25" customHeight="1" x14ac:dyDescent="0.25">
      <c r="A7" s="40" t="s">
        <v>21</v>
      </c>
      <c r="B7" s="1">
        <v>44644</v>
      </c>
      <c r="C7" s="6">
        <f t="shared" si="0"/>
        <v>115636.19</v>
      </c>
      <c r="D7" s="7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45" t="s">
        <v>29</v>
      </c>
      <c r="AF7" s="51"/>
    </row>
    <row r="8" spans="1:32" x14ac:dyDescent="0.25">
      <c r="A8" s="40" t="s">
        <v>22</v>
      </c>
      <c r="B8" s="1">
        <v>44644</v>
      </c>
      <c r="C8" s="6">
        <f t="shared" si="0"/>
        <v>6632259</v>
      </c>
      <c r="D8" s="10">
        <v>6625459</v>
      </c>
      <c r="E8" s="16">
        <f>101732.95+44267.05</f>
        <v>146000</v>
      </c>
      <c r="F8" s="19"/>
      <c r="G8" s="16">
        <v>13041.2</v>
      </c>
      <c r="H8" s="19"/>
      <c r="I8" s="11">
        <f>100890.03+53868</f>
        <v>154758.03</v>
      </c>
      <c r="J8" s="27"/>
      <c r="K8" s="31"/>
      <c r="L8" s="11"/>
      <c r="M8" s="27"/>
      <c r="N8" s="31">
        <v>45048</v>
      </c>
      <c r="O8" s="11">
        <f>949457.63+549163.6</f>
        <v>1498621.23</v>
      </c>
      <c r="P8" s="22"/>
      <c r="Q8" s="6">
        <f t="shared" si="1"/>
        <v>4813038.5399999991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48">
        <v>8789665.4000000004</v>
      </c>
      <c r="AB8" s="45">
        <v>113000</v>
      </c>
      <c r="AF8" s="50"/>
    </row>
    <row r="9" spans="1:32" x14ac:dyDescent="0.25">
      <c r="A9" s="40" t="s">
        <v>23</v>
      </c>
      <c r="B9" s="1">
        <v>44672</v>
      </c>
      <c r="C9" s="6">
        <f t="shared" si="0"/>
        <v>78000</v>
      </c>
      <c r="D9" s="7">
        <v>48000</v>
      </c>
      <c r="E9" s="15">
        <v>27576.66</v>
      </c>
      <c r="F9" s="18"/>
      <c r="G9" s="15"/>
      <c r="H9" s="18"/>
      <c r="I9" s="2"/>
      <c r="J9" s="26"/>
      <c r="K9" s="1"/>
      <c r="L9" s="2"/>
      <c r="M9" s="26"/>
      <c r="N9" s="1"/>
      <c r="O9" s="2">
        <v>5000</v>
      </c>
      <c r="P9" s="21"/>
      <c r="Q9" s="6">
        <f t="shared" si="1"/>
        <v>15423.34</v>
      </c>
      <c r="R9" s="7">
        <v>30000</v>
      </c>
      <c r="S9" s="2"/>
      <c r="T9" s="22"/>
      <c r="U9" s="30"/>
      <c r="V9" s="6">
        <f t="shared" si="3"/>
        <v>30000</v>
      </c>
      <c r="W9" s="7"/>
      <c r="X9" s="8"/>
      <c r="Y9" s="23"/>
      <c r="Z9" s="9">
        <f t="shared" si="2"/>
        <v>0</v>
      </c>
      <c r="AA9" s="13" t="s">
        <v>29</v>
      </c>
      <c r="AB9" s="45" t="s">
        <v>29</v>
      </c>
      <c r="AF9" s="51"/>
    </row>
    <row r="10" spans="1:32" x14ac:dyDescent="0.25">
      <c r="A10" s="40" t="s">
        <v>24</v>
      </c>
      <c r="B10" s="1">
        <v>44685</v>
      </c>
      <c r="C10" s="6">
        <f t="shared" si="0"/>
        <v>616804</v>
      </c>
      <c r="D10" s="7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3"/>
        <v>332605</v>
      </c>
      <c r="W10" s="7"/>
      <c r="X10" s="8"/>
      <c r="Y10" s="23"/>
      <c r="Z10" s="9">
        <f t="shared" si="2"/>
        <v>0</v>
      </c>
      <c r="AA10" s="13" t="s">
        <v>29</v>
      </c>
      <c r="AB10" s="45" t="s">
        <v>29</v>
      </c>
      <c r="AF10" s="49"/>
    </row>
    <row r="11" spans="1:32" ht="15.75" thickBot="1" x14ac:dyDescent="0.3">
      <c r="A11" s="41"/>
      <c r="B11" s="42" t="s">
        <v>6</v>
      </c>
      <c r="C11" s="43">
        <f t="shared" ref="C11:J11" si="4">SUM(C2:C10)</f>
        <v>25335545.610000003</v>
      </c>
      <c r="D11" s="32">
        <f>SUM(D2:D10)</f>
        <v>11718773.010000002</v>
      </c>
      <c r="E11" s="33">
        <f>SUM(E2:E10)</f>
        <v>241956.79</v>
      </c>
      <c r="F11" s="34">
        <f>SUM(F2:F10)</f>
        <v>1759746.28</v>
      </c>
      <c r="G11" s="33">
        <f t="shared" si="4"/>
        <v>13041.2</v>
      </c>
      <c r="H11" s="34">
        <f t="shared" si="4"/>
        <v>314058</v>
      </c>
      <c r="I11" s="33">
        <f t="shared" si="4"/>
        <v>178747.37</v>
      </c>
      <c r="J11" s="34">
        <f t="shared" si="4"/>
        <v>0</v>
      </c>
      <c r="K11" s="33"/>
      <c r="L11" s="33">
        <f>SUM(L2:L10)</f>
        <v>30377.620000000003</v>
      </c>
      <c r="M11" s="34">
        <f>SUM(M2:M10)</f>
        <v>0</v>
      </c>
      <c r="N11" s="33"/>
      <c r="O11" s="33">
        <f t="shared" ref="O11:T11" si="5">SUM(O2:O10)</f>
        <v>2180059.52</v>
      </c>
      <c r="P11" s="34">
        <f t="shared" si="5"/>
        <v>7753.08</v>
      </c>
      <c r="Q11" s="55">
        <f t="shared" si="1"/>
        <v>6993033.150000006</v>
      </c>
      <c r="R11" s="32">
        <f>SUM(R2:R10)</f>
        <v>2169561.6</v>
      </c>
      <c r="S11" s="33">
        <f t="shared" si="5"/>
        <v>824868.89</v>
      </c>
      <c r="T11" s="34">
        <f t="shared" si="5"/>
        <v>390138.1</v>
      </c>
      <c r="U11" s="33"/>
      <c r="V11" s="36">
        <f>SUM(V2:V10)</f>
        <v>954554.61</v>
      </c>
      <c r="W11" s="32">
        <f>SUM(W2:W10)</f>
        <v>11447211</v>
      </c>
      <c r="X11" s="33">
        <f>SUM(X2:X10)</f>
        <v>6654692</v>
      </c>
      <c r="Y11" s="34">
        <f>SUM(Y2:Y10)</f>
        <v>0</v>
      </c>
      <c r="Z11" s="36">
        <f>SUM(Z2:Z10)</f>
        <v>4792519</v>
      </c>
      <c r="AA11" s="35"/>
      <c r="AB11" s="46"/>
    </row>
    <row r="13" spans="1:32" x14ac:dyDescent="0.25">
      <c r="C13" s="51"/>
    </row>
  </sheetData>
  <pageMargins left="0.7" right="0.7" top="0.75" bottom="0.75" header="0.3" footer="0.3"/>
  <pageSetup paperSize="5" scale="42" orientation="landscape" r:id="rId1"/>
  <headerFooter>
    <oddHeader>&amp;C&amp;F</oddHeader>
  </headerFooter>
  <ignoredErrors>
    <ignoredError sqref="Q1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2023-06-13T12:19:55Z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